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<sst xmlns="http://schemas.openxmlformats.org/spreadsheetml/2006/main" count="65" uniqueCount="40">
  <si>
    <t>CALCOLO DI CONVENIENZA APPLICAZIONE IMPOSTA SOSTITUTIVA REDDITI FABBRICATI</t>
  </si>
  <si>
    <t>mesi coniuge a carico</t>
  </si>
  <si>
    <t>n. figli a carico</t>
  </si>
  <si>
    <t>Redditi immobili                               (quota deducibile 15%)</t>
  </si>
  <si>
    <t>Altri rediti imponibili Irpef</t>
  </si>
  <si>
    <t>Oneri deducibili dal reddito</t>
  </si>
  <si>
    <t>CUMULO DEI REDDITI</t>
  </si>
  <si>
    <t>IMPOSTA SOSTITUTIVA</t>
  </si>
  <si>
    <t>REDDITO COMPLESSIVO IMPONIBILE</t>
  </si>
  <si>
    <t xml:space="preserve">REDDITO IMPONIBILE </t>
  </si>
  <si>
    <t>IMPOSTA LORDA</t>
  </si>
  <si>
    <t xml:space="preserve">DETRAZIONI </t>
  </si>
  <si>
    <t>DETRAZIONI</t>
  </si>
  <si>
    <t>REDDITO IRPEF NETTO</t>
  </si>
  <si>
    <t>REDDITO DEI FABBRICATI</t>
  </si>
  <si>
    <t>REDDITO NETTO</t>
  </si>
  <si>
    <t>CONVENIENZA</t>
  </si>
  <si>
    <t>reddito complessivo</t>
  </si>
  <si>
    <t>imposta lorda</t>
  </si>
  <si>
    <t>detrazioni</t>
  </si>
  <si>
    <t>coniuge</t>
  </si>
  <si>
    <t>incremento</t>
  </si>
  <si>
    <t>quoziente</t>
  </si>
  <si>
    <t>figli</t>
  </si>
  <si>
    <t>totale detrazioni familiari</t>
  </si>
  <si>
    <t>detrazioni lavoro dipendenta</t>
  </si>
  <si>
    <t>quoziente1</t>
  </si>
  <si>
    <t>quziente2</t>
  </si>
  <si>
    <t>totale detrazioni</t>
  </si>
  <si>
    <t>Imposte sostitutive a</t>
  </si>
  <si>
    <t>Imposte sostitutive b</t>
  </si>
  <si>
    <t>DEDUZIONI IMMOBILI</t>
  </si>
  <si>
    <t>RISPARMIO</t>
  </si>
  <si>
    <t>Reddito catastale di immobili   non locati</t>
  </si>
  <si>
    <t>Redditi di lavoro dipendente, pensione o assimilati</t>
  </si>
  <si>
    <t>Redditi immobili a equo  canone                              (quota deducibile 15%+30%)</t>
  </si>
  <si>
    <t>Detrazioni altri redditi</t>
  </si>
  <si>
    <t>Per consulenza e soluzione di dubbi fiscali vai alla pagina</t>
  </si>
  <si>
    <t xml:space="preserve"> http://www.misterfisco.it/consulenza-fiscale-tributaria.asp </t>
  </si>
  <si>
    <t>e formula il tuo quesito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</si>
</sst>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_-;\-[$€-2]\ * #,##0_-;_-[$€-2]\ * &quot;-&quot;??_-;_-@_-"/>
    <numFmt numFmtId="165" formatCode="_-[$€-2]\ * #.##0.00_-;\-[$€-2]\ * #.##0.00_-;_-[$€-2]\ * &quot;-&quot;??_-"/>
    <numFmt numFmtId="166" formatCode="_-[$€-2]\ * #.##0_-;\-[$€-2]\ * #.##0_-;_-[$€-2]\ * &quot;-&quot;_-;_-@_-"/>
    <numFmt numFmtId="167" formatCode="_-[$€-2]\ * #,##0.00_-;\-[$€-2]\ * #,##0.00_-;_-[$€-2]\ * &quot;-&quot;??_-;_-@_-"/>
    <numFmt numFmtId="168" formatCode="_-* #,##0_-;\-* #,##0_-;_-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52">
    <font>
      <sz val="10"/>
      <name val="Arial"/>
      <family val="0"/>
    </font>
    <font>
      <sz val="8"/>
      <name val="Arial"/>
      <family val="2"/>
    </font>
    <font>
      <sz val="16"/>
      <color indexed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1"/>
      <color indexed="12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2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/>
    </xf>
    <xf numFmtId="166" fontId="0" fillId="0" borderId="0" xfId="43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67" fontId="3" fillId="34" borderId="0" xfId="43" applyNumberFormat="1" applyFont="1" applyFill="1" applyBorder="1" applyAlignment="1" applyProtection="1">
      <alignment horizontal="center" vertical="center"/>
      <protection locked="0"/>
    </xf>
    <xf numFmtId="168" fontId="0" fillId="0" borderId="0" xfId="45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43" fontId="0" fillId="0" borderId="0" xfId="45" applyFont="1" applyAlignment="1">
      <alignment/>
    </xf>
    <xf numFmtId="0" fontId="0" fillId="0" borderId="0" xfId="0" applyAlignment="1" applyProtection="1">
      <alignment/>
      <protection hidden="1"/>
    </xf>
    <xf numFmtId="167" fontId="3" fillId="34" borderId="0" xfId="43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164" fontId="11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67" fontId="3" fillId="34" borderId="0" xfId="43" applyNumberFormat="1" applyFont="1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2" fontId="0" fillId="0" borderId="0" xfId="0" applyNumberFormat="1" applyAlignment="1">
      <alignment/>
    </xf>
    <xf numFmtId="0" fontId="51" fillId="0" borderId="0" xfId="36" applyFont="1" applyAlignment="1" applyProtection="1">
      <alignment/>
      <protection/>
    </xf>
    <xf numFmtId="0" fontId="13" fillId="0" borderId="0" xfId="0" applyFont="1" applyAlignment="1">
      <alignment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164" fontId="12" fillId="34" borderId="16" xfId="43" applyNumberFormat="1" applyFont="1" applyFill="1" applyBorder="1" applyAlignment="1" applyProtection="1">
      <alignment vertical="center"/>
      <protection hidden="1"/>
    </xf>
    <xf numFmtId="164" fontId="12" fillId="34" borderId="17" xfId="43" applyNumberFormat="1" applyFont="1" applyFill="1" applyBorder="1" applyAlignment="1" applyProtection="1">
      <alignment vertical="center"/>
      <protection hidden="1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164" fontId="10" fillId="34" borderId="18" xfId="43" applyNumberFormat="1" applyFont="1" applyFill="1" applyBorder="1" applyAlignment="1" applyProtection="1">
      <alignment vertical="center"/>
      <protection hidden="1"/>
    </xf>
    <xf numFmtId="164" fontId="10" fillId="34" borderId="20" xfId="43" applyNumberFormat="1" applyFont="1" applyFill="1" applyBorder="1" applyAlignment="1" applyProtection="1">
      <alignment vertical="center"/>
      <protection hidden="1"/>
    </xf>
    <xf numFmtId="164" fontId="10" fillId="34" borderId="18" xfId="43" applyNumberFormat="1" applyFont="1" applyFill="1" applyBorder="1" applyAlignment="1" applyProtection="1">
      <alignment horizontal="center" vertical="center"/>
      <protection hidden="1"/>
    </xf>
    <xf numFmtId="164" fontId="10" fillId="34" borderId="20" xfId="43" applyNumberFormat="1" applyFont="1" applyFill="1" applyBorder="1" applyAlignment="1" applyProtection="1">
      <alignment horizontal="center" vertical="center"/>
      <protection hidden="1"/>
    </xf>
    <xf numFmtId="0" fontId="10" fillId="36" borderId="18" xfId="0" applyFont="1" applyFill="1" applyBorder="1" applyAlignment="1" applyProtection="1">
      <alignment horizontal="center" vertical="center"/>
      <protection hidden="1"/>
    </xf>
    <xf numFmtId="0" fontId="10" fillId="36" borderId="19" xfId="0" applyFont="1" applyFill="1" applyBorder="1" applyAlignment="1" applyProtection="1">
      <alignment horizontal="center" vertical="center"/>
      <protection hidden="1"/>
    </xf>
    <xf numFmtId="0" fontId="10" fillId="36" borderId="20" xfId="0" applyFont="1" applyFill="1" applyBorder="1" applyAlignment="1" applyProtection="1">
      <alignment horizontal="center" vertical="center"/>
      <protection hidden="1"/>
    </xf>
    <xf numFmtId="0" fontId="10" fillId="36" borderId="18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2" fontId="4" fillId="0" borderId="15" xfId="0" applyNumberFormat="1" applyFont="1" applyFill="1" applyBorder="1" applyAlignment="1" applyProtection="1">
      <alignment horizontal="center" vertical="center"/>
      <protection locked="0"/>
    </xf>
    <xf numFmtId="42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wrapText="1"/>
    </xf>
    <xf numFmtId="42" fontId="4" fillId="0" borderId="21" xfId="0" applyNumberFormat="1" applyFont="1" applyFill="1" applyBorder="1" applyAlignment="1" applyProtection="1">
      <alignment horizontal="center" vertical="center"/>
      <protection hidden="1" locked="0"/>
    </xf>
    <xf numFmtId="42" fontId="4" fillId="0" borderId="14" xfId="0" applyNumberFormat="1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ill>
        <patternFill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sterfisco.it/consulenza-fiscale-tributaria.asp" TargetMode="External" /><Relationship Id="rId2" Type="http://schemas.openxmlformats.org/officeDocument/2006/relationships/hyperlink" Target="http://www.misterfisco.it/consulenza-fiscale-tributaria.asp" TargetMode="External" /><Relationship Id="rId3" Type="http://schemas.openxmlformats.org/officeDocument/2006/relationships/hyperlink" Target="http://www.misterfisco.it/consulenza-fiscale-tributaria.as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8"/>
  <sheetViews>
    <sheetView showGridLines="0" tabSelected="1" zoomScale="75" zoomScaleNormal="75" zoomScalePageLayoutView="0" workbookViewId="0" topLeftCell="A1">
      <selection activeCell="D105" sqref="D105"/>
    </sheetView>
  </sheetViews>
  <sheetFormatPr defaultColWidth="9.140625" defaultRowHeight="12.75"/>
  <cols>
    <col min="1" max="1" width="2.28125" style="0" customWidth="1"/>
    <col min="5" max="5" width="9.28125" style="0" bestFit="1" customWidth="1"/>
    <col min="6" max="6" width="9.421875" style="0" customWidth="1"/>
    <col min="7" max="7" width="3.8515625" style="0" customWidth="1"/>
    <col min="8" max="9" width="9.28125" style="0" bestFit="1" customWidth="1"/>
    <col min="11" max="11" width="9.28125" style="0" bestFit="1" customWidth="1"/>
    <col min="12" max="12" width="8.57421875" style="0" customWidth="1"/>
    <col min="13" max="13" width="11.00390625" style="0" bestFit="1" customWidth="1"/>
    <col min="14" max="14" width="9.28125" style="0" bestFit="1" customWidth="1"/>
    <col min="15" max="15" width="9.140625" style="0" hidden="1" customWidth="1"/>
    <col min="16" max="16" width="11.57421875" style="0" hidden="1" customWidth="1"/>
    <col min="17" max="17" width="16.140625" style="0" hidden="1" customWidth="1"/>
    <col min="19" max="22" width="15.57421875" style="0" customWidth="1"/>
  </cols>
  <sheetData>
    <row r="1" spans="8:9" ht="13.5" thickBot="1">
      <c r="H1" s="1"/>
      <c r="I1" s="1"/>
    </row>
    <row r="2" spans="3:9" ht="48.75" customHeight="1" thickBot="1" thickTop="1">
      <c r="C2" s="2"/>
      <c r="D2" s="3"/>
      <c r="E2" s="66" t="s">
        <v>0</v>
      </c>
      <c r="F2" s="67"/>
      <c r="G2" s="67"/>
      <c r="H2" s="67"/>
      <c r="I2" s="68"/>
    </row>
    <row r="3" ht="7.5" customHeight="1" thickBot="1" thickTop="1"/>
    <row r="4" spans="4:6" ht="42" customHeight="1" thickBot="1" thickTop="1">
      <c r="D4" s="4" t="s">
        <v>1</v>
      </c>
      <c r="E4" s="5" t="s">
        <v>2</v>
      </c>
      <c r="F4" s="6"/>
    </row>
    <row r="5" spans="4:17" ht="18.75" customHeight="1" thickBot="1" thickTop="1">
      <c r="D5" s="32"/>
      <c r="E5" s="33">
        <v>1</v>
      </c>
      <c r="O5">
        <f>+D5</f>
        <v>0</v>
      </c>
      <c r="Q5">
        <f>+E5</f>
        <v>1</v>
      </c>
    </row>
    <row r="6" spans="2:4" ht="9" customHeight="1" thickBot="1" thickTop="1">
      <c r="B6" s="7"/>
      <c r="C6" s="7"/>
      <c r="D6" s="7"/>
    </row>
    <row r="7" spans="2:7" ht="45" customHeight="1" thickBot="1" thickTop="1">
      <c r="B7" s="66" t="s">
        <v>3</v>
      </c>
      <c r="C7" s="67"/>
      <c r="D7" s="74"/>
      <c r="E7" s="75"/>
      <c r="F7" s="76"/>
      <c r="G7" s="6"/>
    </row>
    <row r="8" spans="3:7" ht="7.5" customHeight="1" thickBot="1" thickTop="1">
      <c r="C8" s="8"/>
      <c r="D8" s="1"/>
      <c r="E8" s="8"/>
      <c r="F8" s="8"/>
      <c r="G8" s="9"/>
    </row>
    <row r="9" spans="2:7" ht="42.75" customHeight="1" thickBot="1" thickTop="1">
      <c r="B9" s="66" t="s">
        <v>35</v>
      </c>
      <c r="C9" s="67"/>
      <c r="D9" s="68"/>
      <c r="E9" s="69"/>
      <c r="F9" s="70"/>
      <c r="G9" s="10"/>
    </row>
    <row r="10" spans="2:7" ht="6.75" customHeight="1" thickBot="1" thickTop="1">
      <c r="B10" s="11"/>
      <c r="C10" s="11"/>
      <c r="D10" s="11"/>
      <c r="E10" s="12"/>
      <c r="F10" s="12"/>
      <c r="G10" s="13"/>
    </row>
    <row r="11" spans="2:7" ht="41.25" customHeight="1" thickBot="1" thickTop="1">
      <c r="B11" s="66" t="s">
        <v>33</v>
      </c>
      <c r="C11" s="67"/>
      <c r="D11" s="68"/>
      <c r="E11" s="69"/>
      <c r="F11" s="70"/>
      <c r="G11" s="13"/>
    </row>
    <row r="12" spans="2:7" ht="8.25" customHeight="1" thickBot="1" thickTop="1">
      <c r="B12" s="11"/>
      <c r="C12" s="11"/>
      <c r="D12" s="11"/>
      <c r="E12" s="12"/>
      <c r="F12" s="12"/>
      <c r="G12" s="13"/>
    </row>
    <row r="13" spans="2:7" ht="39.75" customHeight="1" thickBot="1" thickTop="1">
      <c r="B13" s="66" t="s">
        <v>34</v>
      </c>
      <c r="C13" s="67"/>
      <c r="D13" s="68"/>
      <c r="E13" s="69"/>
      <c r="F13" s="70"/>
      <c r="G13" s="13"/>
    </row>
    <row r="14" spans="2:7" ht="7.5" customHeight="1" thickBot="1" thickTop="1">
      <c r="B14" s="14"/>
      <c r="C14" s="14"/>
      <c r="D14" s="14"/>
      <c r="E14" s="15"/>
      <c r="F14" s="15"/>
      <c r="G14" s="9"/>
    </row>
    <row r="15" spans="2:7" ht="40.5" customHeight="1" thickBot="1" thickTop="1">
      <c r="B15" s="71" t="s">
        <v>4</v>
      </c>
      <c r="C15" s="72"/>
      <c r="D15" s="73"/>
      <c r="E15" s="69"/>
      <c r="F15" s="70"/>
      <c r="G15" s="10"/>
    </row>
    <row r="16" spans="2:7" ht="7.5" customHeight="1" thickBot="1" thickTop="1">
      <c r="B16" s="16"/>
      <c r="C16" s="16"/>
      <c r="D16" s="16"/>
      <c r="E16" s="17"/>
      <c r="F16" s="9"/>
      <c r="G16" s="9"/>
    </row>
    <row r="17" spans="2:7" ht="42.75" customHeight="1" thickBot="1" thickTop="1">
      <c r="B17" s="71" t="s">
        <v>5</v>
      </c>
      <c r="C17" s="72"/>
      <c r="D17" s="73"/>
      <c r="E17" s="69"/>
      <c r="F17" s="70"/>
      <c r="G17" s="9"/>
    </row>
    <row r="18" spans="2:7" ht="8.25" customHeight="1" thickTop="1">
      <c r="B18" s="14"/>
      <c r="C18" s="14"/>
      <c r="D18" s="18"/>
      <c r="E18" s="12"/>
      <c r="F18" s="12"/>
      <c r="G18" s="9"/>
    </row>
    <row r="19" spans="2:19" ht="21.75" customHeight="1">
      <c r="B19" s="14"/>
      <c r="C19" s="42" t="s">
        <v>6</v>
      </c>
      <c r="D19" s="58"/>
      <c r="E19" s="59"/>
      <c r="F19" s="12"/>
      <c r="G19" s="9"/>
      <c r="I19" s="60" t="s">
        <v>7</v>
      </c>
      <c r="J19" s="61"/>
      <c r="K19" s="62"/>
      <c r="S19" s="34"/>
    </row>
    <row r="20" spans="2:7" ht="8.25" customHeight="1">
      <c r="B20" s="16"/>
      <c r="C20" s="16"/>
      <c r="D20" s="16"/>
      <c r="E20" s="17"/>
      <c r="F20" s="9"/>
      <c r="G20" s="9"/>
    </row>
    <row r="21" spans="2:12" ht="25.5" customHeight="1">
      <c r="B21" s="63" t="s">
        <v>8</v>
      </c>
      <c r="C21" s="64"/>
      <c r="D21" s="65"/>
      <c r="E21" s="45">
        <f>+F52</f>
        <v>0</v>
      </c>
      <c r="F21" s="46"/>
      <c r="G21" s="19"/>
      <c r="H21" s="52" t="s">
        <v>9</v>
      </c>
      <c r="I21" s="53"/>
      <c r="J21" s="54"/>
      <c r="K21" s="47">
        <f>+L52</f>
        <v>0</v>
      </c>
      <c r="L21" s="48"/>
    </row>
    <row r="22" spans="5:12" ht="8.25" customHeight="1">
      <c r="E22" s="30"/>
      <c r="F22" s="30"/>
      <c r="H22" s="9"/>
      <c r="I22" s="9"/>
      <c r="J22" s="9"/>
      <c r="K22" s="29"/>
      <c r="L22" s="29"/>
    </row>
    <row r="23" spans="2:19" ht="18.75" customHeight="1">
      <c r="B23" s="42" t="s">
        <v>10</v>
      </c>
      <c r="C23" s="43"/>
      <c r="D23" s="44"/>
      <c r="E23" s="45">
        <f>ROUND(F53,0)</f>
        <v>0</v>
      </c>
      <c r="F23" s="46"/>
      <c r="H23" s="52" t="s">
        <v>10</v>
      </c>
      <c r="I23" s="53"/>
      <c r="J23" s="54"/>
      <c r="K23" s="47">
        <f>ROUND(L53,0)</f>
        <v>0</v>
      </c>
      <c r="L23" s="48"/>
      <c r="S23" s="34"/>
    </row>
    <row r="24" spans="5:12" ht="8.25" customHeight="1">
      <c r="E24" s="30"/>
      <c r="F24" s="30"/>
      <c r="H24" s="9"/>
      <c r="I24" s="9"/>
      <c r="J24" s="9"/>
      <c r="K24" s="29"/>
      <c r="L24" s="29"/>
    </row>
    <row r="25" spans="2:12" ht="18.75" customHeight="1">
      <c r="B25" s="42" t="s">
        <v>11</v>
      </c>
      <c r="C25" s="43"/>
      <c r="D25" s="44"/>
      <c r="E25" s="45">
        <f>ROUND(F73,0)+ROUND(F77,0)</f>
        <v>0</v>
      </c>
      <c r="F25" s="46"/>
      <c r="H25" s="52" t="s">
        <v>12</v>
      </c>
      <c r="I25" s="53"/>
      <c r="J25" s="54"/>
      <c r="K25" s="47">
        <f>ROUND(L73,0)+ROUND(L77,0)</f>
        <v>0</v>
      </c>
      <c r="L25" s="48"/>
    </row>
    <row r="26" spans="2:12" ht="8.25" customHeight="1">
      <c r="B26" s="20"/>
      <c r="C26" s="20"/>
      <c r="D26" s="20"/>
      <c r="E26" s="31"/>
      <c r="F26" s="31"/>
      <c r="H26" s="9"/>
      <c r="I26" s="9"/>
      <c r="J26" s="9"/>
      <c r="K26" s="29"/>
      <c r="L26" s="29"/>
    </row>
    <row r="27" spans="2:12" ht="18.75" customHeight="1">
      <c r="B27" s="42" t="s">
        <v>13</v>
      </c>
      <c r="C27" s="43"/>
      <c r="D27" s="44"/>
      <c r="E27" s="47">
        <f>IF(E23-E25&gt;0,E21-E23+E25,E21)</f>
        <v>0</v>
      </c>
      <c r="F27" s="48"/>
      <c r="H27" s="52" t="s">
        <v>13</v>
      </c>
      <c r="I27" s="53"/>
      <c r="J27" s="54"/>
      <c r="K27" s="47">
        <f>IF(K23&gt;K25,K21-K23+K25,K21)</f>
        <v>0</v>
      </c>
      <c r="L27" s="48"/>
    </row>
    <row r="28" spans="2:12" ht="7.5" customHeight="1">
      <c r="B28" s="20"/>
      <c r="C28" s="20"/>
      <c r="D28" s="20"/>
      <c r="E28" s="31"/>
      <c r="F28" s="31"/>
      <c r="H28" s="9"/>
      <c r="I28" s="9"/>
      <c r="J28" s="9"/>
      <c r="K28" s="29"/>
      <c r="L28" s="29"/>
    </row>
    <row r="29" spans="2:12" ht="20.25" customHeight="1">
      <c r="B29" s="42" t="s">
        <v>31</v>
      </c>
      <c r="C29" s="43"/>
      <c r="D29" s="44"/>
      <c r="E29" s="45">
        <f>E7-E7*0.85+E9-E9*0.85*0.7</f>
        <v>0</v>
      </c>
      <c r="F29" s="46"/>
      <c r="H29" s="52" t="s">
        <v>14</v>
      </c>
      <c r="I29" s="53"/>
      <c r="J29" s="54"/>
      <c r="K29" s="47">
        <f>+E7+E9+E11</f>
        <v>0</v>
      </c>
      <c r="L29" s="48"/>
    </row>
    <row r="30" spans="2:12" ht="8.25" customHeight="1">
      <c r="B30" s="20"/>
      <c r="C30" s="20"/>
      <c r="D30" s="20"/>
      <c r="E30" s="31"/>
      <c r="F30" s="31"/>
      <c r="H30" s="9"/>
      <c r="I30" s="9"/>
      <c r="J30" s="9"/>
      <c r="K30" s="29"/>
      <c r="L30" s="29"/>
    </row>
    <row r="31" spans="2:12" ht="18.75" customHeight="1">
      <c r="B31" s="20"/>
      <c r="C31" s="20"/>
      <c r="D31" s="20"/>
      <c r="E31" s="31"/>
      <c r="F31" s="31"/>
      <c r="H31" s="52" t="s">
        <v>7</v>
      </c>
      <c r="I31" s="53"/>
      <c r="J31" s="54"/>
      <c r="K31" s="47">
        <f>+L84+L85</f>
        <v>0</v>
      </c>
      <c r="L31" s="48"/>
    </row>
    <row r="32" spans="2:12" ht="7.5" customHeight="1">
      <c r="B32" s="20"/>
      <c r="C32" s="20"/>
      <c r="D32" s="20"/>
      <c r="E32" s="31"/>
      <c r="F32" s="31"/>
      <c r="H32" s="9"/>
      <c r="I32" s="9"/>
      <c r="J32" s="9"/>
      <c r="K32" s="29"/>
      <c r="L32" s="29"/>
    </row>
    <row r="33" spans="2:12" ht="19.5" customHeight="1">
      <c r="B33" s="42" t="s">
        <v>15</v>
      </c>
      <c r="C33" s="43"/>
      <c r="D33" s="44"/>
      <c r="E33" s="45">
        <f>+E27+E29</f>
        <v>0</v>
      </c>
      <c r="F33" s="46"/>
      <c r="G33" s="26"/>
      <c r="H33" s="49" t="s">
        <v>15</v>
      </c>
      <c r="I33" s="50"/>
      <c r="J33" s="51"/>
      <c r="K33" s="47">
        <f>+K27+K29-K31</f>
        <v>0</v>
      </c>
      <c r="L33" s="48"/>
    </row>
    <row r="34" spans="2:10" ht="15.75" thickBot="1">
      <c r="B34" s="20"/>
      <c r="C34" s="20"/>
      <c r="D34" s="20"/>
      <c r="E34" s="27"/>
      <c r="F34" s="27"/>
      <c r="G34" s="26"/>
      <c r="H34" s="26"/>
      <c r="I34" s="26"/>
      <c r="J34" s="26"/>
    </row>
    <row r="35" spans="2:10" ht="24" customHeight="1" thickBot="1" thickTop="1">
      <c r="B35" s="20"/>
      <c r="C35" s="20"/>
      <c r="D35" s="20"/>
      <c r="E35" s="37" t="s">
        <v>16</v>
      </c>
      <c r="F35" s="38"/>
      <c r="G35" s="39"/>
      <c r="H35" s="40">
        <f>IF(K33&gt;E33,K33,E33)</f>
        <v>0</v>
      </c>
      <c r="I35" s="41"/>
      <c r="J35" s="28"/>
    </row>
    <row r="36" spans="2:6" ht="12" customHeight="1" thickTop="1">
      <c r="B36" s="20"/>
      <c r="C36" s="20"/>
      <c r="D36" s="20"/>
      <c r="E36" s="21"/>
      <c r="F36" s="21"/>
    </row>
    <row r="37" spans="2:6" ht="4.5" customHeight="1" thickBot="1">
      <c r="B37" s="20"/>
      <c r="C37" s="20"/>
      <c r="D37" s="20"/>
      <c r="E37" s="21"/>
      <c r="F37" s="21"/>
    </row>
    <row r="38" spans="2:9" ht="24.75" customHeight="1" thickBot="1" thickTop="1">
      <c r="B38" s="20"/>
      <c r="C38" s="20"/>
      <c r="D38" s="20"/>
      <c r="E38" s="55" t="s">
        <v>32</v>
      </c>
      <c r="F38" s="56"/>
      <c r="G38" s="57"/>
      <c r="H38" s="40">
        <f>IF(E33&gt;K33,E33-K33,K33-E33)</f>
        <v>0</v>
      </c>
      <c r="I38" s="41"/>
    </row>
    <row r="39" spans="2:6" ht="15.75" thickTop="1">
      <c r="B39" s="20"/>
      <c r="C39" s="20"/>
      <c r="D39" s="20"/>
      <c r="E39" s="21"/>
      <c r="F39" s="21"/>
    </row>
    <row r="40" spans="6:15" ht="12.75" hidden="1">
      <c r="F40" s="22"/>
      <c r="G40" s="22">
        <v>15000</v>
      </c>
      <c r="H40" s="22">
        <v>0.23</v>
      </c>
      <c r="I40" s="22">
        <f>+O40</f>
        <v>3450</v>
      </c>
      <c r="L40" s="23"/>
      <c r="M40" s="23">
        <v>15000</v>
      </c>
      <c r="N40" s="23">
        <f>+H40</f>
        <v>0.23</v>
      </c>
      <c r="O40" s="23">
        <v>3450</v>
      </c>
    </row>
    <row r="41" spans="6:15" ht="12.75" hidden="1">
      <c r="F41" s="22">
        <v>15000</v>
      </c>
      <c r="G41" s="22">
        <v>28000</v>
      </c>
      <c r="H41" s="22">
        <v>0.27</v>
      </c>
      <c r="I41" s="22">
        <f>+O41</f>
        <v>6960</v>
      </c>
      <c r="L41" s="23">
        <v>15000</v>
      </c>
      <c r="M41" s="23">
        <v>28000</v>
      </c>
      <c r="N41" s="24">
        <v>0.27</v>
      </c>
      <c r="O41" s="22">
        <v>6960</v>
      </c>
    </row>
    <row r="42" spans="6:15" ht="12.75" hidden="1">
      <c r="F42" s="22">
        <v>28000</v>
      </c>
      <c r="G42" s="22">
        <v>55000</v>
      </c>
      <c r="H42" s="22">
        <v>0.38</v>
      </c>
      <c r="I42" s="22">
        <f>+O42</f>
        <v>17220</v>
      </c>
      <c r="L42" s="23">
        <v>28000</v>
      </c>
      <c r="M42" s="23">
        <v>55000</v>
      </c>
      <c r="N42" s="24">
        <v>0.38</v>
      </c>
      <c r="O42" s="22">
        <v>17220</v>
      </c>
    </row>
    <row r="43" spans="6:15" ht="12.75" hidden="1">
      <c r="F43" s="22">
        <v>55000</v>
      </c>
      <c r="G43" s="22">
        <v>75000</v>
      </c>
      <c r="H43" s="22">
        <v>0.41</v>
      </c>
      <c r="I43" s="22">
        <f>+O43</f>
        <v>25420</v>
      </c>
      <c r="L43" s="23">
        <v>55000</v>
      </c>
      <c r="M43" s="23">
        <v>75000</v>
      </c>
      <c r="N43" s="24">
        <v>0.41</v>
      </c>
      <c r="O43" s="22">
        <v>25420</v>
      </c>
    </row>
    <row r="44" spans="6:14" ht="12.75" hidden="1">
      <c r="F44" s="22">
        <v>75000</v>
      </c>
      <c r="G44" s="22"/>
      <c r="H44" s="22">
        <v>0.43</v>
      </c>
      <c r="L44" s="23">
        <v>75000</v>
      </c>
      <c r="M44" s="23">
        <v>99999999</v>
      </c>
      <c r="N44" s="24">
        <v>0.43</v>
      </c>
    </row>
    <row r="45" ht="12.75">
      <c r="H45" s="24"/>
    </row>
    <row r="46" ht="12.75">
      <c r="H46" s="24"/>
    </row>
    <row r="47" ht="12.75" hidden="1">
      <c r="N47" s="22"/>
    </row>
    <row r="48" spans="3:14" ht="15.75" customHeight="1">
      <c r="C48" s="35" t="s">
        <v>37</v>
      </c>
      <c r="N48" s="22"/>
    </row>
    <row r="49" spans="3:14" ht="12.75" customHeight="1" hidden="1">
      <c r="C49" s="36"/>
      <c r="N49" s="22"/>
    </row>
    <row r="50" ht="12.75" hidden="1">
      <c r="N50" s="22"/>
    </row>
    <row r="51" ht="13.5" customHeight="1" hidden="1">
      <c r="N51" s="22"/>
    </row>
    <row r="52" spans="4:14" ht="12.75" hidden="1">
      <c r="D52" t="s">
        <v>17</v>
      </c>
      <c r="F52" s="25">
        <f>IF(E7*0.85+E9*0.85*0.7+E11+E13+E15-E17&gt;0,E7*0.85+E9*0.85*0.7+E11+E13+E15-E17,0)</f>
        <v>0</v>
      </c>
      <c r="J52" t="s">
        <v>17</v>
      </c>
      <c r="L52" s="25">
        <f>IF(E13+E15-E17&lt;0,0,E13+E15-E17)</f>
        <v>0</v>
      </c>
      <c r="N52" s="22"/>
    </row>
    <row r="53" spans="4:14" ht="12.75" hidden="1">
      <c r="D53" t="s">
        <v>18</v>
      </c>
      <c r="F53" s="25">
        <f>IF(F52&lt;G40,F52*H40,IF(F52&lt;G41,I40+(F52-F41)*H41,IF(F52&lt;G42,I41+(F52-F42)*H42,IF(F52&lt;G43,I42+(F52-F43)*H43,I43+(F52-F44)*H44))))</f>
        <v>0</v>
      </c>
      <c r="J53" t="s">
        <v>18</v>
      </c>
      <c r="L53" s="25">
        <f>IF(L52&lt;M40,L52*N40,IF(L52&lt;M41,O40+(L52-L41)*N41,IF(L52&lt;M42,O41+(L52-L42)*N42,IF(L52&lt;M43,O42+(L52-L43)*N43,O43+(L52-L44)*N44))))</f>
        <v>0</v>
      </c>
      <c r="N53" s="22"/>
    </row>
    <row r="54" spans="6:14" ht="12.75" hidden="1">
      <c r="F54" s="25"/>
      <c r="L54" s="25"/>
      <c r="N54" s="22"/>
    </row>
    <row r="55" spans="4:14" ht="12.75" hidden="1">
      <c r="D55" t="s">
        <v>19</v>
      </c>
      <c r="F55" s="25"/>
      <c r="J55" t="s">
        <v>19</v>
      </c>
      <c r="L55" s="25"/>
      <c r="N55" s="22"/>
    </row>
    <row r="56" spans="6:14" ht="12.75" hidden="1">
      <c r="F56" s="25"/>
      <c r="L56" s="25"/>
      <c r="N56" s="22"/>
    </row>
    <row r="57" spans="4:14" ht="12.75" hidden="1">
      <c r="D57" t="s">
        <v>20</v>
      </c>
      <c r="F57" s="25">
        <f>IF(D5=0,0,IF(F52=0,0,IF(F52&lt;=G40,(800-(110*F52/G40))*D5/12,0)))</f>
        <v>0</v>
      </c>
      <c r="J57" t="s">
        <v>20</v>
      </c>
      <c r="L57" s="25">
        <f>IF(O5=0,0,IF(L52=0,0,IF(L52&lt;=M40,(800-(110*L52/M40))*O5/12,0)))</f>
        <v>0</v>
      </c>
      <c r="N57" s="22"/>
    </row>
    <row r="58" spans="4:14" ht="12.75" hidden="1">
      <c r="D58" t="s">
        <v>20</v>
      </c>
      <c r="F58" s="25">
        <f>IF(F52&lt;=G40,0,IF(F52&gt;40000,0,690))*D5/12</f>
        <v>0</v>
      </c>
      <c r="J58" t="s">
        <v>20</v>
      </c>
      <c r="L58" s="25">
        <f>IF(L52&lt;=M40,0,IF(L52&gt;40000,0,690))*O5/12</f>
        <v>0</v>
      </c>
      <c r="N58" s="22"/>
    </row>
    <row r="59" spans="4:14" ht="12.75" hidden="1">
      <c r="D59" t="s">
        <v>20</v>
      </c>
      <c r="F59" s="25">
        <f>IF(F52&lt;=40000,0,IF(F52&gt;80000,0,((80000-F52)/40000)*690*D5/12))</f>
        <v>0</v>
      </c>
      <c r="J59" t="s">
        <v>20</v>
      </c>
      <c r="L59" s="25">
        <f>IF(L52&lt;=40000,0,IF(L52&gt;80000,0,((80000-L52)/40000)*690*O5/12))</f>
        <v>0</v>
      </c>
      <c r="N59" s="22"/>
    </row>
    <row r="60" spans="6:14" ht="12.75" hidden="1">
      <c r="F60" s="25"/>
      <c r="L60" s="25"/>
      <c r="N60" s="22"/>
    </row>
    <row r="61" spans="4:14" ht="12.75" hidden="1">
      <c r="D61" t="s">
        <v>21</v>
      </c>
      <c r="E61">
        <f>IF(E5=0,0,(E5-1)*15000)</f>
        <v>0</v>
      </c>
      <c r="F61" s="25"/>
      <c r="J61" t="s">
        <v>21</v>
      </c>
      <c r="K61">
        <f>IF(Q5=0,0,(Q5-1)*15000)</f>
        <v>0</v>
      </c>
      <c r="L61" s="25"/>
      <c r="N61" s="22"/>
    </row>
    <row r="62" spans="4:14" ht="12.75" hidden="1">
      <c r="D62" t="s">
        <v>22</v>
      </c>
      <c r="E62">
        <f>(95000+E61-F52)/(95000+E61)</f>
        <v>1</v>
      </c>
      <c r="F62" s="25"/>
      <c r="J62" t="s">
        <v>22</v>
      </c>
      <c r="K62">
        <f>(95000+K61-L52)/(95000+K61)</f>
        <v>1</v>
      </c>
      <c r="L62" s="25"/>
      <c r="N62" s="22"/>
    </row>
    <row r="63" spans="6:14" ht="12.75" hidden="1">
      <c r="F63" s="25"/>
      <c r="L63" s="25"/>
      <c r="N63" s="22"/>
    </row>
    <row r="64" spans="4:14" ht="12.75" hidden="1">
      <c r="D64" t="s">
        <v>23</v>
      </c>
      <c r="F64" s="25">
        <f>IF(E62=0,0,IF(E62=1,0,800*E5*E62))</f>
        <v>0</v>
      </c>
      <c r="J64" t="s">
        <v>23</v>
      </c>
      <c r="L64" s="25">
        <f>IF(K62=0,0,IF(K62=1,0,800*Q5*K62))</f>
        <v>0</v>
      </c>
      <c r="N64" s="22"/>
    </row>
    <row r="65" spans="6:14" ht="12.75" hidden="1">
      <c r="F65" s="25"/>
      <c r="L65" s="25"/>
      <c r="N65" s="22"/>
    </row>
    <row r="66" spans="4:14" ht="12.75" hidden="1">
      <c r="D66" t="s">
        <v>24</v>
      </c>
      <c r="F66" s="25">
        <f>SUM(F57:F64)</f>
        <v>0</v>
      </c>
      <c r="J66" t="s">
        <v>24</v>
      </c>
      <c r="L66" s="25">
        <f>SUM(L57:L64)</f>
        <v>0</v>
      </c>
      <c r="N66" s="22"/>
    </row>
    <row r="67" spans="6:14" ht="12.75" hidden="1">
      <c r="F67" s="25"/>
      <c r="L67" s="25"/>
      <c r="N67" s="22"/>
    </row>
    <row r="68" spans="4:14" ht="12.75" hidden="1">
      <c r="D68" t="s">
        <v>25</v>
      </c>
      <c r="F68" s="25">
        <f>IF(E15&lt;&gt;0,0,IF(E13=0,0,IF(F52&lt;=8000,1840,0)))</f>
        <v>0</v>
      </c>
      <c r="J68" t="s">
        <v>25</v>
      </c>
      <c r="L68" s="25">
        <f>IF(E15&lt;&gt;0,0,IF(E13=0,0,IF(L52&lt;=8000,1840,0)))</f>
        <v>0</v>
      </c>
      <c r="N68" s="22"/>
    </row>
    <row r="69" spans="4:14" ht="12.75" hidden="1">
      <c r="D69" t="s">
        <v>26</v>
      </c>
      <c r="E69" s="22">
        <f>IF(F52&gt;15000,0,IF(F52&lt;=8000,0,(15000-F52)/7000))</f>
        <v>0</v>
      </c>
      <c r="F69" s="25">
        <f>IF(E15&lt;&gt;0,0,IF(E13=0,0,IF(F52&gt;15000,0,IF(F52&lt;=8000,0,1338+502*E69))))</f>
        <v>0</v>
      </c>
      <c r="J69" t="s">
        <v>26</v>
      </c>
      <c r="K69" s="22">
        <f>IF(L52&gt;15000,0,IF(L52&lt;=8000,0,(15000-L52)/7000))</f>
        <v>0</v>
      </c>
      <c r="L69" s="25">
        <f>IF(E15&lt;&gt;0,0,IF(E13=0,0,IF(L52&gt;15000,0,IF(L52&lt;=8000,0,1338+502*K69))))</f>
        <v>0</v>
      </c>
      <c r="N69" s="22"/>
    </row>
    <row r="70" spans="4:14" ht="12.75" hidden="1">
      <c r="D70" t="s">
        <v>27</v>
      </c>
      <c r="E70">
        <f>IF(F52&lt;=15000,0,IF(F52&gt;55000,0,(55000-F52)/40000))</f>
        <v>0</v>
      </c>
      <c r="F70" s="25">
        <f>IF(E15&lt;&gt;0,0,IF(E13=0,0,IF(F52&lt;=15000,0,IF(F52&gt;55000,0,1338*E70))))</f>
        <v>0</v>
      </c>
      <c r="J70" t="s">
        <v>27</v>
      </c>
      <c r="K70">
        <f>IF(L52&lt;=15000,0,IF(L52&gt;55000,0,(55000-L52)/40000))</f>
        <v>0</v>
      </c>
      <c r="L70" s="25">
        <f>IF(E15&lt;&gt;0,0,IF(E13=0,0,IF(L52&lt;=15000,0,IF(L52&gt;55000,0,1338*K70))))</f>
        <v>0</v>
      </c>
      <c r="N70" s="22"/>
    </row>
    <row r="71" spans="6:14" ht="12.75" hidden="1">
      <c r="F71" s="25"/>
      <c r="L71" s="25"/>
      <c r="N71" s="22"/>
    </row>
    <row r="72" spans="6:14" ht="12.75" hidden="1">
      <c r="F72" s="25"/>
      <c r="L72" s="25"/>
      <c r="N72" s="22"/>
    </row>
    <row r="73" spans="4:14" ht="12.75" hidden="1">
      <c r="D73" t="s">
        <v>28</v>
      </c>
      <c r="F73" s="25">
        <f>SUM(F66:F70)</f>
        <v>0</v>
      </c>
      <c r="J73" t="s">
        <v>28</v>
      </c>
      <c r="L73" s="25">
        <f>SUM(L66:L70)</f>
        <v>0</v>
      </c>
      <c r="N73" s="22"/>
    </row>
    <row r="74" spans="6:14" ht="12.75" hidden="1">
      <c r="F74" s="25"/>
      <c r="L74" s="25"/>
      <c r="N74" s="22"/>
    </row>
    <row r="75" spans="4:14" ht="12.75" hidden="1">
      <c r="D75" t="s">
        <v>36</v>
      </c>
      <c r="F75" s="25"/>
      <c r="J75" t="s">
        <v>36</v>
      </c>
      <c r="L75" s="25"/>
      <c r="N75" s="22"/>
    </row>
    <row r="76" spans="4:14" ht="12.75" hidden="1">
      <c r="D76" t="s">
        <v>22</v>
      </c>
      <c r="F76" s="25">
        <f>IF(F52=0,0,IF($E15&lt;&gt;0,(55000-(F52+E17))/50200,0))</f>
        <v>0</v>
      </c>
      <c r="J76" t="s">
        <v>22</v>
      </c>
      <c r="L76" s="25">
        <f>IF($E15&lt;&gt;0,(55000-(L52+E17))/50200,0)</f>
        <v>0</v>
      </c>
      <c r="N76" s="22"/>
    </row>
    <row r="77" spans="4:14" ht="12.75" hidden="1">
      <c r="D77" t="s">
        <v>36</v>
      </c>
      <c r="F77" s="25">
        <f>IF(F52=0,0,IF(E21&lt;=4800,1104,IF(E21&gt;55000,0,ROUND(1104*F76,0))))</f>
        <v>0</v>
      </c>
      <c r="J77" t="s">
        <v>36</v>
      </c>
      <c r="L77" s="25">
        <f>IF(L52=0,0,IF(K21&lt;=4800,1104,IF(K21&gt;55000,0,ROUND(1104*L76,0))))</f>
        <v>0</v>
      </c>
      <c r="N77" s="22"/>
    </row>
    <row r="78" spans="6:14" ht="12.75" hidden="1">
      <c r="F78" s="25"/>
      <c r="L78" s="25"/>
      <c r="N78" s="22"/>
    </row>
    <row r="79" spans="6:14" ht="15.75" customHeight="1" hidden="1">
      <c r="F79" s="25"/>
      <c r="L79" s="25"/>
      <c r="N79" s="22"/>
    </row>
    <row r="80" spans="6:14" ht="12.75" hidden="1">
      <c r="F80" s="25"/>
      <c r="L80" s="25"/>
      <c r="N80" s="22"/>
    </row>
    <row r="81" spans="6:14" ht="12.75" hidden="1">
      <c r="F81" s="25"/>
      <c r="L81" s="25"/>
      <c r="N81" s="22"/>
    </row>
    <row r="82" spans="6:14" ht="12.75" hidden="1">
      <c r="F82" s="25"/>
      <c r="L82" s="25"/>
      <c r="N82" s="22"/>
    </row>
    <row r="83" spans="6:14" ht="12.75" hidden="1">
      <c r="F83" s="25"/>
      <c r="L83" s="25"/>
      <c r="N83" s="22"/>
    </row>
    <row r="84" spans="6:12" ht="12.75" hidden="1">
      <c r="F84" s="25"/>
      <c r="J84" t="s">
        <v>29</v>
      </c>
      <c r="L84" s="25">
        <f>+E7*0.21</f>
        <v>0</v>
      </c>
    </row>
    <row r="85" spans="6:12" ht="12.75" hidden="1">
      <c r="F85" s="25"/>
      <c r="J85" t="s">
        <v>30</v>
      </c>
      <c r="L85" s="25">
        <f>+E9*0.19</f>
        <v>0</v>
      </c>
    </row>
    <row r="86" spans="6:12" ht="12.75" hidden="1">
      <c r="F86" s="25"/>
      <c r="L86" s="25"/>
    </row>
    <row r="87" spans="6:12" ht="12.75" hidden="1">
      <c r="F87" s="25"/>
      <c r="L87" s="25"/>
    </row>
    <row r="88" spans="6:12" ht="12.75" hidden="1">
      <c r="F88" s="25"/>
      <c r="L88" s="25"/>
    </row>
    <row r="89" ht="12.75" hidden="1">
      <c r="L89" s="25"/>
    </row>
    <row r="90" ht="12.75" hidden="1">
      <c r="L90" s="25"/>
    </row>
    <row r="91" ht="12.75" hidden="1">
      <c r="L91" s="25"/>
    </row>
    <row r="92" ht="12.75" hidden="1">
      <c r="L92" s="25"/>
    </row>
    <row r="93" ht="5.25" customHeight="1" hidden="1"/>
    <row r="94" ht="12.75" hidden="1"/>
    <row r="95" ht="12.75" hidden="1"/>
    <row r="96" ht="15" customHeight="1">
      <c r="C96" s="35" t="s">
        <v>38</v>
      </c>
    </row>
    <row r="97" ht="15" customHeight="1">
      <c r="C97" s="35" t="s">
        <v>39</v>
      </c>
    </row>
    <row r="98" ht="15" customHeight="1">
      <c r="C98" s="36"/>
    </row>
  </sheetData>
  <sheetProtection password="8411" sheet="1" objects="1" scenarios="1"/>
  <mergeCells count="45">
    <mergeCell ref="E2:I2"/>
    <mergeCell ref="B7:D7"/>
    <mergeCell ref="E7:F7"/>
    <mergeCell ref="B9:D9"/>
    <mergeCell ref="E9:F9"/>
    <mergeCell ref="B11:D11"/>
    <mergeCell ref="E11:F11"/>
    <mergeCell ref="B13:D13"/>
    <mergeCell ref="E13:F13"/>
    <mergeCell ref="B15:D15"/>
    <mergeCell ref="E15:F15"/>
    <mergeCell ref="B17:D17"/>
    <mergeCell ref="E17:F17"/>
    <mergeCell ref="C19:E19"/>
    <mergeCell ref="I19:K19"/>
    <mergeCell ref="B21:D21"/>
    <mergeCell ref="E21:F21"/>
    <mergeCell ref="H21:J21"/>
    <mergeCell ref="K21:L21"/>
    <mergeCell ref="K25:L25"/>
    <mergeCell ref="B23:D23"/>
    <mergeCell ref="E23:F23"/>
    <mergeCell ref="H23:J23"/>
    <mergeCell ref="K23:L23"/>
    <mergeCell ref="E38:G38"/>
    <mergeCell ref="H38:I38"/>
    <mergeCell ref="B25:D25"/>
    <mergeCell ref="E25:F25"/>
    <mergeCell ref="H25:J25"/>
    <mergeCell ref="B27:D27"/>
    <mergeCell ref="E27:F27"/>
    <mergeCell ref="H33:J33"/>
    <mergeCell ref="K33:L33"/>
    <mergeCell ref="H29:J29"/>
    <mergeCell ref="K29:L29"/>
    <mergeCell ref="H31:J31"/>
    <mergeCell ref="K31:L31"/>
    <mergeCell ref="H27:J27"/>
    <mergeCell ref="K27:L27"/>
    <mergeCell ref="E35:G35"/>
    <mergeCell ref="H35:I35"/>
    <mergeCell ref="B29:D29"/>
    <mergeCell ref="E29:F29"/>
    <mergeCell ref="B33:D33"/>
    <mergeCell ref="E33:F33"/>
  </mergeCells>
  <conditionalFormatting sqref="E35:G35">
    <cfRule type="expression" priority="1" dxfId="2" stopIfTrue="1">
      <formula>IF($E$33&gt;$K$33,1,0)</formula>
    </cfRule>
    <cfRule type="expression" priority="2" dxfId="1" stopIfTrue="1">
      <formula>IF($K$33&gt;$E$33,1,0)</formula>
    </cfRule>
    <cfRule type="expression" priority="3" dxfId="0" stopIfTrue="1">
      <formula>"se($E$33=$K$33;1;0)"</formula>
    </cfRule>
  </conditionalFormatting>
  <hyperlinks>
    <hyperlink ref="C48" r:id="rId1" display="http://www.misterfisco.it/consulenza-fiscale-tributaria.asp"/>
    <hyperlink ref="C96" r:id="rId2" display="http://www.misterfisco.it/consulenza-fiscale-tributaria.asp"/>
    <hyperlink ref="C97" r:id="rId3" display="http://www.misterfisco.it/consulenza-fiscale-tributaria.asp"/>
  </hyperlinks>
  <printOptions/>
  <pageMargins left="0.24" right="0.42" top="0.76" bottom="0.73" header="0.33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.</cp:lastModifiedBy>
  <cp:lastPrinted>2011-04-05T00:01:57Z</cp:lastPrinted>
  <dcterms:created xsi:type="dcterms:W3CDTF">2011-04-04T17:07:10Z</dcterms:created>
  <dcterms:modified xsi:type="dcterms:W3CDTF">2011-04-16T16:16:24Z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